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2" i="1"/>
  <c r="L22"/>
  <c r="K22"/>
  <c r="J22"/>
  <c r="I22"/>
  <c r="H22"/>
  <c r="N22" s="1"/>
  <c r="N20"/>
  <c r="M20"/>
  <c r="L20"/>
  <c r="K20"/>
  <c r="J20"/>
  <c r="I20"/>
  <c r="H20"/>
  <c r="M16"/>
  <c r="L16"/>
  <c r="K16"/>
  <c r="J16"/>
  <c r="I16"/>
  <c r="H16"/>
  <c r="N16" s="1"/>
  <c r="M14"/>
  <c r="L14"/>
  <c r="L23" s="1"/>
  <c r="K14"/>
  <c r="J14"/>
  <c r="I14"/>
  <c r="H14"/>
  <c r="N14" s="1"/>
  <c r="M12"/>
  <c r="L12"/>
  <c r="K12"/>
  <c r="J12"/>
  <c r="I12"/>
  <c r="H12"/>
  <c r="N12" s="1"/>
  <c r="M10"/>
  <c r="L10"/>
  <c r="K10"/>
  <c r="J10"/>
  <c r="N10" s="1"/>
  <c r="I10"/>
  <c r="H10"/>
  <c r="M6"/>
  <c r="M23" s="1"/>
  <c r="L6"/>
  <c r="K6"/>
  <c r="K23" s="1"/>
  <c r="J6"/>
  <c r="J23" s="1"/>
  <c r="I6"/>
  <c r="I23" s="1"/>
  <c r="H6"/>
  <c r="N6" s="1"/>
  <c r="N23" l="1"/>
  <c r="H23"/>
</calcChain>
</file>

<file path=xl/sharedStrings.xml><?xml version="1.0" encoding="utf-8"?>
<sst xmlns="http://schemas.openxmlformats.org/spreadsheetml/2006/main" count="65" uniqueCount="63">
  <si>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</si>
  <si>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</si>
  <si>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</si>
  <si>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</si>
  <si>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</si>
  <si>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</si>
  <si>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</si>
  <si>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</si>
  <si>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</si>
  <si>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</si>
  <si>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</si>
  <si>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</si>
  <si>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</si>
  <si>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</si>
  <si>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Машинистов 3</t>
  </si>
  <si>
    <t>Дата изменения:</t>
  </si>
  <si>
    <t>24.03.2022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</si>
  <si>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</si>
  <si>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</si>
  <si>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</si>
  <si>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</si>
  <si>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</si>
  <si>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</si>
  <si>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</si>
  <si>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</si>
  <si>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</si>
  <si>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</si>
  <si>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</si>
  <si>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</si>
  <si>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</si>
  <si>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</si>
  <si>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</si>
  <si>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</si>
  <si>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100 м трубопроводов</t>
  </si>
  <si>
    <t>2.2.1.7</t>
  </si>
  <si>
    <t>Смена сгонов у трубопроводов</t>
  </si>
  <si>
    <t>2.2.1.7.2</t>
  </si>
  <si>
    <t>Смена сгонов у трубопроводов диаметром до 32 мм</t>
  </si>
  <si>
    <t>100 сгонов</t>
  </si>
  <si>
    <t>2.2.1.8</t>
  </si>
  <si>
    <t>Уплотнение сгонов</t>
  </si>
  <si>
    <t>2.2.1.8.2</t>
  </si>
  <si>
    <t>Уплотнение сгонов с применением льняной пряди или асбестового шнура (без разборки сгонов) диаметром до 32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</si>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</sst>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0.05</v>
      </c>
      <c r="G6" s="24">
        <v>1</v>
      </c>
      <c r="H6" s="25">
        <f>F6 * G6 * 1717.8024</f>
        <v>85.89012000000001</v>
      </c>
      <c r="I6" s="25">
        <f>F6 * G6 * 2684.13</f>
        <v>134.20650000000001</v>
      </c>
      <c r="J6" s="25">
        <f>F6 * G6 * 0</f>
        <v>0</v>
      </c>
      <c r="K6" s="25">
        <f>F6 * G6 * 1635.347885</f>
        <v>81.767394249999995</v>
      </c>
      <c r="L6" s="25">
        <f>F6 * G6 * 673.178701</f>
        <v>33.658935050000004</v>
      </c>
      <c r="M6" s="25">
        <f>F6 * G6 * 343.56048</f>
        <v>17.178024000000001</v>
      </c>
      <c r="N6" s="26">
        <f>SUM(H6:M6)</f>
        <v>352.70097330000004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38.25">
      <c r="B10" s="20">
        <v>2</v>
      </c>
      <c r="C10" s="21" t="s">
        <v>31</v>
      </c>
      <c r="D10" s="22" t="s">
        <v>32</v>
      </c>
      <c r="E10" s="22" t="s">
        <v>33</v>
      </c>
      <c r="F10" s="23">
        <v>7.4999999999999997E-2</v>
      </c>
      <c r="G10" s="24">
        <v>1</v>
      </c>
      <c r="H10" s="25">
        <f>F10 * G10 * 28545.363</f>
        <v>2140.9022249999998</v>
      </c>
      <c r="I10" s="25">
        <f>F10 * G10 * 32786.421852</f>
        <v>2458.9816388999998</v>
      </c>
      <c r="J10" s="25">
        <f>F10 * G10 * 0</f>
        <v>0</v>
      </c>
      <c r="K10" s="25">
        <f>F10 * G10 * 27175.1855759999</f>
        <v>2038.1389181999925</v>
      </c>
      <c r="L10" s="25">
        <f>F10 * G10 * 9939.792539</f>
        <v>745.484440425</v>
      </c>
      <c r="M10" s="25">
        <f>F10 * G10 * 5709.0726</f>
        <v>428.18044500000002</v>
      </c>
      <c r="N10" s="26">
        <f>SUM(H10:M10)</f>
        <v>7811.6876675249914</v>
      </c>
    </row>
    <row r="11" spans="1:14" s="17" customFormat="1" ht="12.75">
      <c r="B11" s="18"/>
      <c r="C11" s="19" t="s">
        <v>34</v>
      </c>
      <c r="D11" s="35" t="s">
        <v>35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>
      <c r="B12" s="20">
        <v>3</v>
      </c>
      <c r="C12" s="21" t="s">
        <v>36</v>
      </c>
      <c r="D12" s="22" t="s">
        <v>37</v>
      </c>
      <c r="E12" s="22" t="s">
        <v>38</v>
      </c>
      <c r="F12" s="23">
        <v>0.1</v>
      </c>
      <c r="G12" s="24">
        <v>1</v>
      </c>
      <c r="H12" s="25">
        <f>F12 * G12 * 11354.8032</f>
        <v>1135.4803200000001</v>
      </c>
      <c r="I12" s="25">
        <f>F12 * G12 * 10639.970407</f>
        <v>1063.9970407000001</v>
      </c>
      <c r="J12" s="25">
        <f>F12 * G12 * 0</f>
        <v>0</v>
      </c>
      <c r="K12" s="25">
        <f>F12 * G12 * 10809.772646</f>
        <v>1080.9772645999999</v>
      </c>
      <c r="L12" s="25">
        <f>F12 * G12 * 3700.465977</f>
        <v>370.04659770000001</v>
      </c>
      <c r="M12" s="25">
        <f>F12 * G12 * 2270.96064</f>
        <v>227.09606399999998</v>
      </c>
      <c r="N12" s="26">
        <f>SUM(H12:M12)</f>
        <v>3877.5972869999996</v>
      </c>
    </row>
    <row r="13" spans="1:14" s="17" customFormat="1" ht="12.75">
      <c r="B13" s="18"/>
      <c r="C13" s="19" t="s">
        <v>39</v>
      </c>
      <c r="D13" s="35" t="s">
        <v>40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38.25">
      <c r="B14" s="20">
        <v>4</v>
      </c>
      <c r="C14" s="21" t="s">
        <v>41</v>
      </c>
      <c r="D14" s="22" t="s">
        <v>42</v>
      </c>
      <c r="E14" s="22" t="s">
        <v>43</v>
      </c>
      <c r="F14" s="23">
        <v>1</v>
      </c>
      <c r="G14" s="24">
        <v>1</v>
      </c>
      <c r="H14" s="25">
        <f>F14 * G14 * 31.45272</f>
        <v>31.452719999999999</v>
      </c>
      <c r="I14" s="25">
        <f>F14 * G14 * 6.521409</f>
        <v>6.5214090000000002</v>
      </c>
      <c r="J14" s="25">
        <f>F14 * G14 * 0</f>
        <v>0</v>
      </c>
      <c r="K14" s="25">
        <f>F14 * G14 * 29.942989</f>
        <v>29.942989000000001</v>
      </c>
      <c r="L14" s="25">
        <f>F14 * G14 * 7.828908</f>
        <v>7.8289080000000002</v>
      </c>
      <c r="M14" s="25">
        <f>F14 * G14 * 6.290544</f>
        <v>6.2905439999999997</v>
      </c>
      <c r="N14" s="26">
        <f>SUM(H14:M14)</f>
        <v>82.036569999999998</v>
      </c>
    </row>
    <row r="15" spans="1:14" s="17" customFormat="1" ht="12.75">
      <c r="B15" s="18"/>
      <c r="C15" s="19" t="s">
        <v>44</v>
      </c>
      <c r="D15" s="34" t="s">
        <v>45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ht="25.5">
      <c r="B16" s="20">
        <v>5</v>
      </c>
      <c r="C16" s="21" t="s">
        <v>46</v>
      </c>
      <c r="D16" s="22" t="s">
        <v>47</v>
      </c>
      <c r="E16" s="22" t="s">
        <v>24</v>
      </c>
      <c r="F16" s="23">
        <v>0.03</v>
      </c>
      <c r="G16" s="24">
        <v>1</v>
      </c>
      <c r="H16" s="25">
        <f>F16 * G16 * 20853.288</f>
        <v>625.59864000000005</v>
      </c>
      <c r="I16" s="25">
        <f>F16 * G16 * 14281.888527</f>
        <v>428.45665580999997</v>
      </c>
      <c r="J16" s="25">
        <f>F16 * G16 * 0</f>
        <v>0</v>
      </c>
      <c r="K16" s="25">
        <f>F16 * G16 * 19852.330176</f>
        <v>595.56990527999994</v>
      </c>
      <c r="L16" s="25">
        <f>F16 * G16 * 6241.186334</f>
        <v>187.23559001999999</v>
      </c>
      <c r="M16" s="25">
        <f>F16 * G16 * 4170.6576</f>
        <v>125.11972799999998</v>
      </c>
      <c r="N16" s="26">
        <f>SUM(H16:M16)</f>
        <v>1961.9805191099997</v>
      </c>
    </row>
    <row r="17" spans="2:14" s="14" customFormat="1" ht="15">
      <c r="B17" s="15"/>
      <c r="C17" s="16" t="s">
        <v>48</v>
      </c>
      <c r="D17" s="33" t="s">
        <v>49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4" s="17" customFormat="1" ht="12.75">
      <c r="B18" s="18"/>
      <c r="C18" s="19" t="s">
        <v>50</v>
      </c>
      <c r="D18" s="34" t="s">
        <v>51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25.5">
      <c r="B20" s="20">
        <v>6</v>
      </c>
      <c r="C20" s="21" t="s">
        <v>54</v>
      </c>
      <c r="D20" s="22" t="s">
        <v>55</v>
      </c>
      <c r="E20" s="22" t="s">
        <v>56</v>
      </c>
      <c r="F20" s="23">
        <v>5.72</v>
      </c>
      <c r="G20" s="24">
        <v>1</v>
      </c>
      <c r="H20" s="25">
        <f>F20 * G20 * 950.793</f>
        <v>5438.5359600000002</v>
      </c>
      <c r="I20" s="25">
        <f>F20 * G20 * 7.170829</f>
        <v>41.017141879999997</v>
      </c>
      <c r="J20" s="25">
        <f>F20 * G20 * 0</f>
        <v>0</v>
      </c>
      <c r="K20" s="25">
        <f>F20 * G20 * 905.154935999999</f>
        <v>5177.4862339199944</v>
      </c>
      <c r="L20" s="25">
        <f>F20 * G20 * 216.620762</f>
        <v>1239.0707586400001</v>
      </c>
      <c r="M20" s="25">
        <f>F20 * G20 * 190.1586</f>
        <v>1087.7071920000001</v>
      </c>
      <c r="N20" s="26">
        <f>SUM(H20:M20)</f>
        <v>12983.817286439995</v>
      </c>
    </row>
    <row r="21" spans="2:14" s="17" customFormat="1" ht="12.75">
      <c r="B21" s="18"/>
      <c r="C21" s="19" t="s">
        <v>57</v>
      </c>
      <c r="D21" s="35" t="s">
        <v>58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7</v>
      </c>
      <c r="C22" s="21" t="s">
        <v>59</v>
      </c>
      <c r="D22" s="22" t="s">
        <v>60</v>
      </c>
      <c r="E22" s="22" t="s">
        <v>61</v>
      </c>
      <c r="F22" s="23">
        <v>17.16</v>
      </c>
      <c r="G22" s="24">
        <v>1</v>
      </c>
      <c r="H22" s="25">
        <f>F22 * G22 * 223.97976</f>
        <v>3843.4926816000002</v>
      </c>
      <c r="I22" s="25">
        <f>F22 * G22 * 0</f>
        <v>0</v>
      </c>
      <c r="J22" s="25">
        <f>F22 * G22 * 0</f>
        <v>0</v>
      </c>
      <c r="K22" s="25">
        <f>F22 * G22 * 213.228732</f>
        <v>3659.00504112</v>
      </c>
      <c r="L22" s="25">
        <f>F22 * G22 * 50.8514689999999</f>
        <v>872.61120803999836</v>
      </c>
      <c r="M22" s="25">
        <f>F22 * G22 * 44.795952</f>
        <v>768.69853632000002</v>
      </c>
      <c r="N22" s="26">
        <f>SUM(H22:M22)</f>
        <v>9143.8074670799979</v>
      </c>
    </row>
    <row r="23" spans="2:14" s="27" customFormat="1" ht="20.100000000000001" customHeight="1">
      <c r="B23" s="36" t="s">
        <v>62</v>
      </c>
      <c r="C23" s="36"/>
      <c r="D23" s="36"/>
      <c r="E23" s="36"/>
      <c r="F23" s="36"/>
      <c r="G23" s="36"/>
      <c r="H23" s="28">
        <f t="shared" ref="H23:N23" si="0">SUM(H4:H22)</f>
        <v>13301.3526666</v>
      </c>
      <c r="I23" s="28">
        <f t="shared" si="0"/>
        <v>4133.1803862899997</v>
      </c>
      <c r="J23" s="28">
        <f t="shared" si="0"/>
        <v>0</v>
      </c>
      <c r="K23" s="28">
        <f t="shared" si="0"/>
        <v>12662.887746369986</v>
      </c>
      <c r="L23" s="28">
        <f t="shared" si="0"/>
        <v>3455.9364378749983</v>
      </c>
      <c r="M23" s="28">
        <f t="shared" si="0"/>
        <v>2660.2705333200001</v>
      </c>
      <c r="N23" s="29">
        <f t="shared" si="0"/>
        <v>36213.627770454987</v>
      </c>
    </row>
  </sheetData>
  <mergeCells count="16">
    <mergeCell ref="B23:G23"/>
    <mergeCell ref="D15:N15"/>
    <mergeCell ref="D17:N17"/>
    <mergeCell ref="D18:N18"/>
    <mergeCell ref="D19:N19"/>
    <mergeCell ref="D21:N21"/>
    <mergeCell ref="D7:N7"/>
    <mergeCell ref="D8:N8"/>
    <mergeCell ref="D9:N9"/>
    <mergeCell ref="D11:N11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&amp;C&amp;KCCCCCC&amp;"Arial"Машинистов 3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Машинистов 3</dc:title>
  <dc:creator/>
  <cp:lastModifiedBy/>
  <cp:lastPrinted>2022-03-24T09:23:54Z</cp:lastPrinted>
  <dcterms:created xsi:type="dcterms:W3CDTF">2022-03-24T09:23:54Z</dcterms:created>
  <dcterms:modified xsi:type="dcterms:W3CDTF">2022-03-24T09:25:05Z</dcterms:modified>
</cp:coreProperties>
</file>